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showInkAnnotation="0" defaultThemeVersion="124226"/>
  <xr:revisionPtr revIDLastSave="0" documentId="13_ncr:1_{B32FE652-7FEB-491F-8B64-ED5B13192802}" xr6:coauthVersionLast="47" xr6:coauthVersionMax="47" xr10:uidLastSave="{00000000-0000-0000-0000-000000000000}"/>
  <workbookProtection workbookAlgorithmName="SHA-512" workbookHashValue="ts4qI1cfTx46NMonqAs2ZccsxcHzJrWqDaKFKvnjl3XvgqUt1lrzgJaf/tBr8TyYRuNBgjQTTyljoJO2t8xO4Q==" workbookSaltValue="XCqyJ+X5qNxneRHm7NHKcQ==" workbookSpinCount="100000" lockStructure="1"/>
  <bookViews>
    <workbookView xWindow="-120" yWindow="-120" windowWidth="29040" windowHeight="15840" xr2:uid="{00000000-000D-0000-FFFF-FFFF00000000}"/>
  </bookViews>
  <sheets>
    <sheet name="Scheda" sheetId="7" r:id="rId1"/>
    <sheet name="Supporto" sheetId="2" state="hidden" r:id="rId2"/>
  </sheets>
  <definedNames>
    <definedName name="_xlnm.Print_Area" localSheetId="0">Scheda!$A$1:$K$44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7" l="1"/>
  <c r="J26" i="7"/>
  <c r="N26" i="7" s="1"/>
  <c r="O3" i="7"/>
  <c r="I36" i="7" l="1"/>
  <c r="I35" i="7"/>
  <c r="I34" i="7"/>
  <c r="I32" i="7"/>
  <c r="I31" i="7"/>
  <c r="I30" i="7"/>
  <c r="F36" i="7"/>
  <c r="F35" i="7"/>
  <c r="F34" i="7"/>
  <c r="E36" i="7"/>
  <c r="E35" i="7"/>
  <c r="E34" i="7"/>
  <c r="F32" i="7"/>
  <c r="E32" i="7"/>
  <c r="F31" i="7"/>
  <c r="E31" i="7"/>
  <c r="F30" i="7"/>
  <c r="E30" i="7"/>
  <c r="C36" i="7"/>
  <c r="C35" i="7"/>
  <c r="C34" i="7"/>
  <c r="C32" i="7"/>
  <c r="C31" i="7"/>
  <c r="C30" i="7"/>
  <c r="D36" i="7"/>
  <c r="D35" i="7"/>
  <c r="M35" i="7" s="1"/>
  <c r="D34" i="7"/>
  <c r="M34" i="7" s="1"/>
  <c r="D32" i="7"/>
  <c r="M32" i="7" s="1"/>
  <c r="D31" i="7"/>
  <c r="M31" i="7" s="1"/>
  <c r="D30" i="7"/>
  <c r="M30" i="7" s="1"/>
  <c r="B36" i="7"/>
  <c r="B35" i="7"/>
  <c r="B34" i="7"/>
  <c r="B32" i="7"/>
  <c r="B31" i="7"/>
  <c r="J36" i="7"/>
  <c r="N36" i="7" s="1"/>
  <c r="J35" i="7"/>
  <c r="N35" i="7" s="1"/>
  <c r="J34" i="7"/>
  <c r="N34" i="7" s="1"/>
  <c r="J32" i="7"/>
  <c r="N32" i="7" s="1"/>
  <c r="J31" i="7"/>
  <c r="N31" i="7" s="1"/>
  <c r="J30" i="7"/>
  <c r="N30" i="7" s="1"/>
  <c r="J28" i="7"/>
  <c r="N28" i="7" s="1"/>
  <c r="J27" i="7"/>
  <c r="N27" i="7" s="1"/>
  <c r="M36" i="7"/>
  <c r="M27" i="7"/>
  <c r="M28" i="7"/>
  <c r="M26" i="7"/>
  <c r="M3" i="7"/>
  <c r="M5" i="7" s="1"/>
  <c r="K26" i="7" s="1"/>
  <c r="K27" i="7" l="1"/>
  <c r="K28" i="7"/>
  <c r="K36" i="7"/>
  <c r="K35" i="7"/>
  <c r="K34" i="7"/>
  <c r="K31" i="7"/>
  <c r="K30" i="7"/>
  <c r="K32" i="7"/>
  <c r="D44" i="2"/>
  <c r="D45" i="2"/>
  <c r="D46" i="2"/>
  <c r="D47" i="2"/>
  <c r="D48" i="2"/>
  <c r="D49" i="2"/>
  <c r="D50" i="2"/>
  <c r="D51" i="2"/>
  <c r="D52" i="2"/>
  <c r="D53" i="2"/>
  <c r="D43" i="2"/>
  <c r="C44" i="2"/>
  <c r="C45" i="2"/>
  <c r="C46" i="2"/>
  <c r="C47" i="2"/>
  <c r="C48" i="2"/>
  <c r="C49" i="2"/>
  <c r="C50" i="2"/>
  <c r="C51" i="2"/>
  <c r="C52" i="2"/>
  <c r="C53" i="2"/>
  <c r="C43" i="2"/>
  <c r="B44" i="2"/>
  <c r="B58" i="2" s="1"/>
  <c r="B45" i="2"/>
  <c r="B59" i="2" s="1"/>
  <c r="B46" i="2"/>
  <c r="B60" i="2" s="1"/>
  <c r="B47" i="2"/>
  <c r="B61" i="2" s="1"/>
  <c r="B48" i="2"/>
  <c r="B62" i="2" s="1"/>
  <c r="B49" i="2"/>
  <c r="B63" i="2" s="1"/>
  <c r="B50" i="2"/>
  <c r="B51" i="2"/>
  <c r="B52" i="2"/>
  <c r="B53" i="2"/>
  <c r="B43" i="2"/>
  <c r="B57" i="2" s="1"/>
  <c r="J14" i="2"/>
  <c r="J13" i="2"/>
  <c r="J12" i="2"/>
  <c r="J11" i="2"/>
  <c r="J10" i="2"/>
  <c r="J9" i="2"/>
  <c r="J8" i="2"/>
  <c r="J7" i="2"/>
  <c r="J6" i="2"/>
  <c r="J5" i="2"/>
  <c r="I39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G23" authorId="0" shapeId="0" xr:uid="{00000000-0006-0000-0000-000001000000}">
      <text/>
    </comment>
  </commentList>
</comments>
</file>

<file path=xl/sharedStrings.xml><?xml version="1.0" encoding="utf-8"?>
<sst xmlns="http://schemas.openxmlformats.org/spreadsheetml/2006/main" count="123" uniqueCount="101">
  <si>
    <t>Classi e categorie opere/ID DM 17.06.2016</t>
  </si>
  <si>
    <t>E.21</t>
  </si>
  <si>
    <t>Nome Intervento</t>
  </si>
  <si>
    <t xml:space="preserve">Servizio </t>
  </si>
  <si>
    <t>Percentuale esecuzione servizio</t>
  </si>
  <si>
    <t>Atto attestante esecuzione servizio (estremi)</t>
  </si>
  <si>
    <t>S.03</t>
  </si>
  <si>
    <t>C</t>
  </si>
  <si>
    <t>D</t>
  </si>
  <si>
    <t>E</t>
  </si>
  <si>
    <t>F</t>
  </si>
  <si>
    <t>G</t>
  </si>
  <si>
    <t>H</t>
  </si>
  <si>
    <t>Importo lavori riferito all'operatore (ExF)</t>
  </si>
  <si>
    <t>Interventi di manutenzione ordinaria</t>
  </si>
  <si>
    <t>Interventi di manutenzione straordinaria</t>
  </si>
  <si>
    <t>Interventi di restauro e di risanamento conservativo</t>
  </si>
  <si>
    <t>Interventi di ristrutturazione edilizia</t>
  </si>
  <si>
    <t>Interventi di nuova costruzione</t>
  </si>
  <si>
    <t>Interventi di ristrutturazione urbanistica</t>
  </si>
  <si>
    <t>Denominazione -Ubicazione</t>
  </si>
  <si>
    <t>Progettazione preliminare</t>
  </si>
  <si>
    <t>Progettazione definitiva</t>
  </si>
  <si>
    <t>Progettazione esecutiva</t>
  </si>
  <si>
    <t>Studio di fattibilità tecnica economica</t>
  </si>
  <si>
    <t>Progettazione preliminare, defintiva, esecutiva</t>
  </si>
  <si>
    <t>Progettazione  defintiva, esecutiva</t>
  </si>
  <si>
    <t>Progettazione PFTE, defintivo ed esecutiva</t>
  </si>
  <si>
    <t>Supporto al RUP: verifica progettazione preliminare</t>
  </si>
  <si>
    <t>Supporto al RUP: verifica progettazione definitiva</t>
  </si>
  <si>
    <t>Supporto al RUP: verifica progettazione esecutiva</t>
  </si>
  <si>
    <t>Direzione dei Lavori</t>
  </si>
  <si>
    <t>Coordinamento della Sicurezza in fase di progettazione</t>
  </si>
  <si>
    <t>Coordinamento della Sicurezza in fase di esecuzione</t>
  </si>
  <si>
    <t>Supporto al RUP: Verifica PFTE</t>
  </si>
  <si>
    <t>Intervento edilizio ai sensi del DPR 380/01</t>
  </si>
  <si>
    <t>MESE/ANNO SERVIZIO</t>
  </si>
  <si>
    <t>INIZIO</t>
  </si>
  <si>
    <t>FINE</t>
  </si>
  <si>
    <t>E.20</t>
  </si>
  <si>
    <t>E.22</t>
  </si>
  <si>
    <t>S.04</t>
  </si>
  <si>
    <t>Concatena</t>
  </si>
  <si>
    <t>Verifica di vulnerabilità sismica</t>
  </si>
  <si>
    <t>Rilievo opera esistente</t>
  </si>
  <si>
    <t>Diagnosi energetica</t>
  </si>
  <si>
    <t>S.05</t>
  </si>
  <si>
    <t>S.06</t>
  </si>
  <si>
    <t>Altro..da specificare</t>
  </si>
  <si>
    <t xml:space="preserve">professionista singolo </t>
  </si>
  <si>
    <t xml:space="preserve">legale rappresentante  </t>
  </si>
  <si>
    <t>procuratore generale/speciale, giusta procura allegata alla presente</t>
  </si>
  <si>
    <t>IA.02</t>
  </si>
  <si>
    <t>IA.03</t>
  </si>
  <si>
    <t>IA.04</t>
  </si>
  <si>
    <t>Micro impresa (&lt;=10 dipendenti)</t>
  </si>
  <si>
    <t>Piccola impresa (tra 11 e 50 dipendenti)</t>
  </si>
  <si>
    <t>Altre imprese (maggiore di 50 dipendenti)</t>
  </si>
  <si>
    <t>Altro (progettazione, direzione, collaudo, etc..)</t>
  </si>
  <si>
    <t>SERVIZI QUALIFICANTI IN EDILIZIA</t>
  </si>
  <si>
    <t>SERVIZI QUALIFICANTI IN STRUTTURA</t>
  </si>
  <si>
    <t>SERVIZI QUALIFICANTI IN IMPIANTI</t>
  </si>
  <si>
    <t>OPERATORE N°</t>
  </si>
  <si>
    <t>DENOMINAZIONE</t>
  </si>
  <si>
    <t>PARTITA IVA</t>
  </si>
  <si>
    <t>Beta</t>
  </si>
  <si>
    <t>0123456789</t>
  </si>
  <si>
    <t>0123456790</t>
  </si>
  <si>
    <t xml:space="preserve">Importo lavori riferito alla classe/prestazione  i-esima </t>
  </si>
  <si>
    <t>Strutture</t>
  </si>
  <si>
    <t>Edilizia</t>
  </si>
  <si>
    <t>Altro</t>
  </si>
  <si>
    <t>Tipologia</t>
  </si>
  <si>
    <t>Somma Dip</t>
  </si>
  <si>
    <t>Punteggio</t>
  </si>
  <si>
    <t>Valore Econ</t>
  </si>
  <si>
    <t>Valore adottato</t>
  </si>
  <si>
    <t>IA</t>
  </si>
  <si>
    <t>Importo di riferimento</t>
  </si>
  <si>
    <t>Categoria</t>
  </si>
  <si>
    <t>Impianti</t>
  </si>
  <si>
    <t>Tipologia di impresa</t>
  </si>
  <si>
    <t>Fattore amplificativo</t>
  </si>
  <si>
    <t>n° Dipendenti (anno 2022)</t>
  </si>
  <si>
    <t>Servizi analoghi per calcolo punteggio premial</t>
  </si>
  <si>
    <t>Art. 14 Manifestazione di interesse</t>
  </si>
  <si>
    <t>Sottocrivere in fomato digitale ed allegare alla manifestazione</t>
  </si>
  <si>
    <t>PUNTEGGIO CONSEGUITO</t>
  </si>
  <si>
    <r>
      <t>C</t>
    </r>
    <r>
      <rPr>
        <b/>
        <i/>
        <vertAlign val="subscript"/>
        <sz val="10"/>
        <color theme="1"/>
        <rFont val="Calibri"/>
        <family val="2"/>
        <scheme val="minor"/>
      </rPr>
      <t>VE</t>
    </r>
    <r>
      <rPr>
        <b/>
        <i/>
        <sz val="10"/>
        <color theme="1"/>
        <rFont val="Calibri"/>
        <family val="2"/>
        <scheme val="minor"/>
      </rPr>
      <t xml:space="preserve"> x F x T</t>
    </r>
    <r>
      <rPr>
        <b/>
        <i/>
        <vertAlign val="subscript"/>
        <sz val="10"/>
        <color theme="1"/>
        <rFont val="Calibri"/>
        <family val="2"/>
        <scheme val="minor"/>
      </rPr>
      <t>i</t>
    </r>
  </si>
  <si>
    <t>Comune del xx.xx.xx</t>
  </si>
  <si>
    <t>Provincia del xx.xx.xx</t>
  </si>
  <si>
    <t>Agenzia Demanio del xx.xx.xx</t>
  </si>
  <si>
    <t>I sottoscritti legali rappreentati/procuratori degli operatori di seguito indicati</t>
  </si>
  <si>
    <t>ai fini della manifetsazione in oggetto riportano i seguenti tre servizi ritenuti maggiormente attinenti al servizio oggettto di manifestazione</t>
  </si>
  <si>
    <t>di concorrere come</t>
  </si>
  <si>
    <t>Tipologia di operatore</t>
  </si>
  <si>
    <t>1 Organismo di ispezione di tipo A e/o di tipo C, accreditati ai sensi della norma europea UNI CEI EN ISO/IEC 17020 per le attività di verifica della progettazione delle opere, con accreditamento in corso di validità</t>
  </si>
  <si>
    <t>2 Altri operatori e/o raggruppamenti</t>
  </si>
  <si>
    <t>04-00</t>
  </si>
  <si>
    <t>NAB0152 LEGIONE CARABINIERI SERVIZIO DI VERFICA MANIFESTAZIONE DI INTERESSE</t>
  </si>
  <si>
    <t>alfa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</si>
</sst>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.00\ &quot;€&quot;"/>
    <numFmt numFmtId="165" formatCode="[$-410]mmm\-yy;@"/>
    <numFmt numFmtId="166" formatCode="&quot;LOTTO&quot;\ #"/>
    <numFmt numFmtId="167" formatCode="_-* #,##0.00\ [$€-410]_-;\-* #,##0.00\ [$€-410]_-;_-* &quot;-&quot;??\ [$€-410]_-;_-@_-"/>
    <numFmt numFmtId="168" formatCode="0.000"/>
    <numFmt numFmtId="169" formatCode="#,##0.0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 applyAlignment="1">
      <alignment horizontal="justify" vertical="center"/>
    </xf>
    <xf numFmtId="164" fontId="13" fillId="4" borderId="2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5" fillId="0" borderId="0" xfId="0" applyFont="1"/>
    <xf numFmtId="167" fontId="0" fillId="0" borderId="0" xfId="0" applyNumberFormat="1"/>
    <xf numFmtId="44" fontId="0" fillId="0" borderId="0" xfId="1" applyFont="1"/>
    <xf numFmtId="0" fontId="0" fillId="4" borderId="0" xfId="0" applyFill="1"/>
    <xf numFmtId="0" fontId="10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 textRotation="90"/>
    </xf>
    <xf numFmtId="0" fontId="9" fillId="0" borderId="0" xfId="0" applyFont="1" applyAlignment="1">
      <alignment horizontal="center"/>
    </xf>
    <xf numFmtId="44" fontId="9" fillId="0" borderId="0" xfId="0" applyNumberFormat="1" applyFont="1"/>
    <xf numFmtId="0" fontId="17" fillId="0" borderId="0" xfId="0" applyFont="1"/>
    <xf numFmtId="169" fontId="13" fillId="4" borderId="16" xfId="0" applyNumberFormat="1" applyFont="1" applyFill="1" applyBorder="1" applyAlignment="1">
      <alignment horizontal="center" vertical="center"/>
    </xf>
    <xf numFmtId="169" fontId="13" fillId="4" borderId="30" xfId="0" applyNumberFormat="1" applyFont="1" applyFill="1" applyBorder="1" applyAlignment="1">
      <alignment horizontal="center" vertical="center"/>
    </xf>
    <xf numFmtId="0" fontId="0" fillId="0" borderId="18" xfId="0" applyBorder="1"/>
    <xf numFmtId="167" fontId="0" fillId="0" borderId="18" xfId="0" applyNumberFormat="1" applyBorder="1"/>
    <xf numFmtId="0" fontId="5" fillId="0" borderId="18" xfId="0" applyFont="1" applyBorder="1" applyAlignment="1">
      <alignment horizontal="justify" vertical="center"/>
    </xf>
    <xf numFmtId="0" fontId="7" fillId="0" borderId="18" xfId="0" applyFont="1" applyBorder="1" applyAlignment="1">
      <alignment horizontal="justify" vertical="center"/>
    </xf>
    <xf numFmtId="0" fontId="0" fillId="0" borderId="29" xfId="0" applyBorder="1" applyAlignment="1">
      <alignment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0" fontId="6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5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2" xfId="0" applyNumberFormat="1" applyFont="1" applyFill="1" applyBorder="1" applyAlignment="1" applyProtection="1">
      <alignment horizontal="center" vertical="center"/>
      <protection locked="0"/>
    </xf>
    <xf numFmtId="10" fontId="6" fillId="3" borderId="2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164" fontId="6" fillId="2" borderId="29" xfId="0" applyNumberFormat="1" applyFont="1" applyFill="1" applyBorder="1" applyAlignment="1" applyProtection="1">
      <alignment horizontal="center" vertical="center"/>
      <protection locked="0"/>
    </xf>
    <xf numFmtId="10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165" fontId="6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165" fontId="6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29" xfId="0" applyFont="1" applyFill="1" applyBorder="1" applyAlignment="1" applyProtection="1">
      <alignment horizontal="center" vertical="center" wrapText="1"/>
      <protection hidden="1"/>
    </xf>
    <xf numFmtId="165" fontId="6" fillId="2" borderId="29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3" borderId="2" xfId="0" applyFont="1" applyFill="1" applyBorder="1" applyAlignment="1" applyProtection="1">
      <alignment horizontal="center" vertical="center" wrapText="1"/>
      <protection hidden="1"/>
    </xf>
    <xf numFmtId="0" fontId="3" fillId="2" borderId="29" xfId="0" applyFont="1" applyFill="1" applyBorder="1" applyAlignment="1" applyProtection="1">
      <alignment horizontal="center" vertical="center" wrapText="1"/>
      <protection hidden="1"/>
    </xf>
    <xf numFmtId="0" fontId="0" fillId="0" borderId="3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0" xfId="0" applyAlignment="1" applyProtection="1">
      <alignment horizontal="center" wrapText="1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6" fillId="0" borderId="35" xfId="0" applyFont="1" applyBorder="1" applyAlignment="1">
      <alignment horizontal="justify" vertical="center"/>
    </xf>
    <xf numFmtId="0" fontId="27" fillId="0" borderId="13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27" fillId="0" borderId="10" xfId="0" applyFont="1" applyBorder="1" applyAlignment="1">
      <alignment horizontal="center" vertical="center"/>
    </xf>
    <xf numFmtId="0" fontId="26" fillId="0" borderId="36" xfId="0" applyFont="1" applyBorder="1" applyAlignment="1">
      <alignment horizontal="left" vertical="center"/>
    </xf>
    <xf numFmtId="168" fontId="22" fillId="3" borderId="0" xfId="0" applyNumberFormat="1" applyFont="1" applyFill="1" applyAlignment="1" applyProtection="1">
      <alignment horizontal="center" vertical="center" wrapText="1"/>
      <protection hidden="1"/>
    </xf>
    <xf numFmtId="168" fontId="23" fillId="3" borderId="0" xfId="0" applyNumberFormat="1" applyFont="1" applyFill="1" applyAlignment="1" applyProtection="1">
      <alignment horizontal="center" vertical="center" wrapText="1"/>
      <protection hidden="1"/>
    </xf>
    <xf numFmtId="0" fontId="25" fillId="3" borderId="0" xfId="0" applyFont="1" applyFill="1" applyAlignment="1" applyProtection="1">
      <alignment horizontal="right" vertical="center" wrapText="1"/>
      <protection hidden="1"/>
    </xf>
    <xf numFmtId="0" fontId="0" fillId="0" borderId="0" xfId="0" applyAlignment="1">
      <alignment wrapText="1"/>
    </xf>
    <xf numFmtId="0" fontId="11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28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33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34" xfId="0" applyBorder="1" applyAlignment="1" applyProtection="1">
      <alignment horizontal="center" wrapText="1"/>
      <protection locked="0"/>
    </xf>
    <xf numFmtId="49" fontId="0" fillId="0" borderId="34" xfId="0" applyNumberFormat="1" applyBorder="1" applyAlignment="1" applyProtection="1">
      <alignment horizontal="center" wrapText="1"/>
      <protection locked="0"/>
    </xf>
    <xf numFmtId="0" fontId="0" fillId="0" borderId="31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8" xfId="0" applyBorder="1" applyAlignment="1" applyProtection="1">
      <alignment horizontal="center" wrapText="1"/>
      <protection locked="0"/>
    </xf>
    <xf numFmtId="49" fontId="0" fillId="0" borderId="18" xfId="0" applyNumberFormat="1" applyBorder="1" applyAlignment="1" applyProtection="1">
      <alignment horizontal="center" wrapText="1"/>
      <protection locked="0"/>
    </xf>
    <xf numFmtId="0" fontId="0" fillId="0" borderId="3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 applyProtection="1">
      <alignment horizontal="center" wrapText="1"/>
      <protection locked="0"/>
    </xf>
    <xf numFmtId="49" fontId="0" fillId="0" borderId="4" xfId="0" applyNumberFormat="1" applyBorder="1" applyAlignment="1" applyProtection="1">
      <alignment horizontal="center" wrapText="1"/>
      <protection locked="0"/>
    </xf>
    <xf numFmtId="0" fontId="0" fillId="0" borderId="0" xfId="0" applyAlignment="1">
      <alignment horizontal="left" wrapText="1"/>
    </xf>
    <xf numFmtId="0" fontId="0" fillId="0" borderId="0" xfId="0" applyAlignment="1" applyProtection="1">
      <alignment horizontal="left" vertical="center" wrapText="1"/>
      <protection locked="0"/>
    </xf>
    <xf numFmtId="0" fontId="11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66" fontId="16" fillId="0" borderId="11" xfId="0" applyNumberFormat="1" applyFont="1" applyBorder="1" applyAlignment="1">
      <alignment horizontal="center" wrapText="1"/>
    </xf>
    <xf numFmtId="166" fontId="16" fillId="0" borderId="12" xfId="0" applyNumberFormat="1" applyFont="1" applyBorder="1" applyAlignment="1">
      <alignment horizontal="center" wrapText="1"/>
    </xf>
    <xf numFmtId="166" fontId="16" fillId="0" borderId="13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1" fillId="0" borderId="1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19" fillId="0" borderId="19" xfId="0" applyFont="1" applyBorder="1" applyAlignment="1">
      <alignment horizontal="center" wrapText="1"/>
    </xf>
    <xf numFmtId="0" fontId="19" fillId="0" borderId="20" xfId="0" applyFont="1" applyBorder="1" applyAlignment="1">
      <alignment horizont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Supporto!$A$43:$A$53</c:f>
              <c:numCache>
                <c:formatCode>_("€"* #,##0.00_);_("€"* \(#,##0.00\);_("€"* "-"??_);_(@_)</c:formatCode>
                <c:ptCount val="11"/>
                <c:pt idx="0">
                  <c:v>500000</c:v>
                </c:pt>
                <c:pt idx="1">
                  <c:v>2000000</c:v>
                </c:pt>
                <c:pt idx="2">
                  <c:v>3000000</c:v>
                </c:pt>
                <c:pt idx="3">
                  <c:v>4000000</c:v>
                </c:pt>
                <c:pt idx="4">
                  <c:v>5000000</c:v>
                </c:pt>
                <c:pt idx="5">
                  <c:v>6000000</c:v>
                </c:pt>
                <c:pt idx="6">
                  <c:v>7000000</c:v>
                </c:pt>
                <c:pt idx="7">
                  <c:v>8000000</c:v>
                </c:pt>
                <c:pt idx="8">
                  <c:v>9000000</c:v>
                </c:pt>
                <c:pt idx="9">
                  <c:v>10000000</c:v>
                </c:pt>
                <c:pt idx="10">
                  <c:v>11000000</c:v>
                </c:pt>
              </c:numCache>
            </c:numRef>
          </c:xVal>
          <c:yVal>
            <c:numRef>
              <c:f>Supporto!$B$43:$B$53</c:f>
              <c:numCache>
                <c:formatCode>General</c:formatCode>
                <c:ptCount val="11"/>
                <c:pt idx="0">
                  <c:v>0.66874030497642201</c:v>
                </c:pt>
                <c:pt idx="1">
                  <c:v>0.94574160900317583</c:v>
                </c:pt>
                <c:pt idx="2">
                  <c:v>1.0466351393921056</c:v>
                </c:pt>
                <c:pt idx="3">
                  <c:v>1.1246826503806981</c:v>
                </c:pt>
                <c:pt idx="4">
                  <c:v>1.189207115002721</c:v>
                </c:pt>
                <c:pt idx="5">
                  <c:v>1.2446659545769567</c:v>
                </c:pt>
                <c:pt idx="6">
                  <c:v>1.2935687276168015</c:v>
                </c:pt>
                <c:pt idx="7">
                  <c:v>1.337480609952844</c:v>
                </c:pt>
                <c:pt idx="8">
                  <c:v>1.3774493079968597</c:v>
                </c:pt>
                <c:pt idx="9">
                  <c:v>1.4142135623730949</c:v>
                </c:pt>
                <c:pt idx="10">
                  <c:v>1.4483154685151653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99D-4D2A-A813-848802307947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Supporto!$A$43:$A$53</c:f>
              <c:numCache>
                <c:formatCode>_("€"* #,##0.00_);_("€"* \(#,##0.00\);_("€"* "-"??_);_(@_)</c:formatCode>
                <c:ptCount val="11"/>
                <c:pt idx="0">
                  <c:v>500000</c:v>
                </c:pt>
                <c:pt idx="1">
                  <c:v>2000000</c:v>
                </c:pt>
                <c:pt idx="2">
                  <c:v>3000000</c:v>
                </c:pt>
                <c:pt idx="3">
                  <c:v>4000000</c:v>
                </c:pt>
                <c:pt idx="4">
                  <c:v>5000000</c:v>
                </c:pt>
                <c:pt idx="5">
                  <c:v>6000000</c:v>
                </c:pt>
                <c:pt idx="6">
                  <c:v>7000000</c:v>
                </c:pt>
                <c:pt idx="7">
                  <c:v>8000000</c:v>
                </c:pt>
                <c:pt idx="8">
                  <c:v>9000000</c:v>
                </c:pt>
                <c:pt idx="9">
                  <c:v>10000000</c:v>
                </c:pt>
                <c:pt idx="10">
                  <c:v>11000000</c:v>
                </c:pt>
              </c:numCache>
            </c:numRef>
          </c:xVal>
          <c:yVal>
            <c:numRef>
              <c:f>Supporto!$C$43:$C$53</c:f>
              <c:numCache>
                <c:formatCode>General</c:formatCode>
                <c:ptCount val="11"/>
                <c:pt idx="0">
                  <c:v>0.66874030497642201</c:v>
                </c:pt>
                <c:pt idx="1">
                  <c:v>0.94574160900317583</c:v>
                </c:pt>
                <c:pt idx="2">
                  <c:v>1.0466351393921056</c:v>
                </c:pt>
                <c:pt idx="3">
                  <c:v>1.1246826503806981</c:v>
                </c:pt>
                <c:pt idx="4">
                  <c:v>1.189207115002721</c:v>
                </c:pt>
                <c:pt idx="5">
                  <c:v>1.2446659545769567</c:v>
                </c:pt>
                <c:pt idx="6">
                  <c:v>1.2935687276168015</c:v>
                </c:pt>
                <c:pt idx="7">
                  <c:v>1.337480609952844</c:v>
                </c:pt>
                <c:pt idx="8">
                  <c:v>1.3774493079968597</c:v>
                </c:pt>
                <c:pt idx="9">
                  <c:v>1.4142135623730949</c:v>
                </c:pt>
                <c:pt idx="10">
                  <c:v>1.4483154685151653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99D-4D2A-A813-848802307947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Supporto!$A$43:$A$53</c:f>
              <c:numCache>
                <c:formatCode>_("€"* #,##0.00_);_("€"* \(#,##0.00\);_("€"* "-"??_);_(@_)</c:formatCode>
                <c:ptCount val="11"/>
                <c:pt idx="0">
                  <c:v>500000</c:v>
                </c:pt>
                <c:pt idx="1">
                  <c:v>2000000</c:v>
                </c:pt>
                <c:pt idx="2">
                  <c:v>3000000</c:v>
                </c:pt>
                <c:pt idx="3">
                  <c:v>4000000</c:v>
                </c:pt>
                <c:pt idx="4">
                  <c:v>5000000</c:v>
                </c:pt>
                <c:pt idx="5">
                  <c:v>6000000</c:v>
                </c:pt>
                <c:pt idx="6">
                  <c:v>7000000</c:v>
                </c:pt>
                <c:pt idx="7">
                  <c:v>8000000</c:v>
                </c:pt>
                <c:pt idx="8">
                  <c:v>9000000</c:v>
                </c:pt>
                <c:pt idx="9">
                  <c:v>10000000</c:v>
                </c:pt>
                <c:pt idx="10">
                  <c:v>11000000</c:v>
                </c:pt>
              </c:numCache>
            </c:numRef>
          </c:xVal>
          <c:yVal>
            <c:numRef>
              <c:f>Supporto!$D$43:$D$53</c:f>
              <c:numCache>
                <c:formatCode>General</c:formatCode>
                <c:ptCount val="11"/>
                <c:pt idx="0">
                  <c:v>0.44721359549995793</c:v>
                </c:pt>
                <c:pt idx="1">
                  <c:v>0.89442719099991586</c:v>
                </c:pt>
                <c:pt idx="2">
                  <c:v>1.0954451150103321</c:v>
                </c:pt>
                <c:pt idx="3">
                  <c:v>1.2649110640673518</c:v>
                </c:pt>
                <c:pt idx="4">
                  <c:v>1.4142135623730951</c:v>
                </c:pt>
                <c:pt idx="5">
                  <c:v>1.5491933384829668</c:v>
                </c:pt>
                <c:pt idx="6">
                  <c:v>1.6733200530681511</c:v>
                </c:pt>
                <c:pt idx="7">
                  <c:v>1.7888543819998317</c:v>
                </c:pt>
                <c:pt idx="8">
                  <c:v>1.8973665961010275</c:v>
                </c:pt>
                <c:pt idx="9">
                  <c:v>2</c:v>
                </c:pt>
                <c:pt idx="10">
                  <c:v>2.0976176963403033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99D-4D2A-A813-848802307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012408"/>
        <c:axId val="490012800"/>
      </c:scatterChart>
      <c:valAx>
        <c:axId val="490012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90012800"/>
        <c:crosses val="autoZero"/>
        <c:crossBetween val="midCat"/>
      </c:valAx>
      <c:valAx>
        <c:axId val="490012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90012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</xdr:colOff>
      <xdr:row>37</xdr:row>
      <xdr:rowOff>44767</xdr:rowOff>
    </xdr:from>
    <xdr:to>
      <xdr:col>8</xdr:col>
      <xdr:colOff>163830</xdr:colOff>
      <xdr:row>52</xdr:row>
      <xdr:rowOff>69532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B6172FA-A694-A51C-6F71-2A5B9B63C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44"/>
  <sheetViews>
    <sheetView tabSelected="1" view="pageBreakPreview" topLeftCell="A24" zoomScale="110" zoomScaleNormal="115" zoomScaleSheetLayoutView="110" workbookViewId="0">
      <selection activeCell="H27" sqref="H27"/>
    </sheetView>
  </sheetViews>
  <sheetFormatPr defaultRowHeight="15" x14ac:dyDescent="0.25"/>
  <cols>
    <col min="1" max="1" width="8.85546875" customWidth="1"/>
    <col min="2" max="2" width="16.42578125" customWidth="1"/>
    <col min="3" max="3" width="18.28515625" customWidth="1"/>
    <col min="4" max="4" width="17.28515625" customWidth="1"/>
    <col min="5" max="5" width="6.85546875" customWidth="1"/>
    <col min="6" max="6" width="6.140625" customWidth="1"/>
    <col min="7" max="7" width="14.140625" customWidth="1"/>
    <col min="8" max="8" width="11.85546875" customWidth="1"/>
    <col min="9" max="9" width="21.28515625" customWidth="1"/>
    <col min="10" max="11" width="14.85546875" customWidth="1"/>
    <col min="12" max="14" width="9.140625" hidden="1" customWidth="1"/>
    <col min="15" max="15" width="11.5703125" hidden="1" customWidth="1"/>
  </cols>
  <sheetData>
    <row r="2" spans="1:15" ht="15.75" thickBot="1" x14ac:dyDescent="0.3">
      <c r="A2" t="s">
        <v>92</v>
      </c>
      <c r="M2" t="s">
        <v>73</v>
      </c>
      <c r="O2" t="s">
        <v>72</v>
      </c>
    </row>
    <row r="3" spans="1:15" ht="34.5" customHeight="1" thickBot="1" x14ac:dyDescent="0.3">
      <c r="A3" s="70" t="s">
        <v>62</v>
      </c>
      <c r="B3" s="71"/>
      <c r="C3" s="71" t="s">
        <v>63</v>
      </c>
      <c r="D3" s="71"/>
      <c r="E3" s="71" t="s">
        <v>64</v>
      </c>
      <c r="F3" s="71"/>
      <c r="G3" s="71"/>
      <c r="H3" s="26" t="s">
        <v>83</v>
      </c>
      <c r="M3">
        <f>+SUM(H4:H9)</f>
        <v>16</v>
      </c>
      <c r="O3">
        <f>+LOOKUP(A13,Supporto!D63:D64,Supporto!E63:E64)</f>
        <v>1.1000000000000001</v>
      </c>
    </row>
    <row r="4" spans="1:15" x14ac:dyDescent="0.25">
      <c r="A4" s="72">
        <v>1</v>
      </c>
      <c r="B4" s="73"/>
      <c r="C4" s="74" t="s">
        <v>100</v>
      </c>
      <c r="D4" s="74"/>
      <c r="E4" s="75" t="s">
        <v>66</v>
      </c>
      <c r="F4" s="75"/>
      <c r="G4" s="75"/>
      <c r="H4" s="52">
        <v>15</v>
      </c>
      <c r="M4" t="s">
        <v>74</v>
      </c>
    </row>
    <row r="5" spans="1:15" x14ac:dyDescent="0.25">
      <c r="A5" s="76">
        <v>2</v>
      </c>
      <c r="B5" s="77"/>
      <c r="C5" s="78" t="s">
        <v>65</v>
      </c>
      <c r="D5" s="78"/>
      <c r="E5" s="79" t="s">
        <v>67</v>
      </c>
      <c r="F5" s="79"/>
      <c r="G5" s="79"/>
      <c r="H5" s="53">
        <v>1</v>
      </c>
      <c r="M5">
        <f>+IF(M3&lt;=10,1.2,IF(M3&lt;=50,1.1,1))*O3</f>
        <v>1.2100000000000002</v>
      </c>
    </row>
    <row r="6" spans="1:15" x14ac:dyDescent="0.25">
      <c r="A6" s="76">
        <v>3</v>
      </c>
      <c r="B6" s="77"/>
      <c r="C6" s="78"/>
      <c r="D6" s="78"/>
      <c r="E6" s="79"/>
      <c r="F6" s="79"/>
      <c r="G6" s="79"/>
      <c r="H6" s="53"/>
    </row>
    <row r="7" spans="1:15" x14ac:dyDescent="0.25">
      <c r="A7" s="76">
        <v>4</v>
      </c>
      <c r="B7" s="77"/>
      <c r="C7" s="78"/>
      <c r="D7" s="78"/>
      <c r="E7" s="79"/>
      <c r="F7" s="79"/>
      <c r="G7" s="79"/>
      <c r="H7" s="53"/>
    </row>
    <row r="8" spans="1:15" x14ac:dyDescent="0.25">
      <c r="A8" s="76">
        <v>5</v>
      </c>
      <c r="B8" s="77"/>
      <c r="C8" s="78"/>
      <c r="D8" s="78"/>
      <c r="E8" s="79"/>
      <c r="F8" s="79"/>
      <c r="G8" s="79"/>
      <c r="H8" s="53"/>
    </row>
    <row r="9" spans="1:15" ht="15.75" thickBot="1" x14ac:dyDescent="0.3">
      <c r="A9" s="80">
        <v>6</v>
      </c>
      <c r="B9" s="81"/>
      <c r="C9" s="82"/>
      <c r="D9" s="82"/>
      <c r="E9" s="83"/>
      <c r="F9" s="83"/>
      <c r="G9" s="83"/>
      <c r="H9" s="54"/>
    </row>
    <row r="10" spans="1:15" x14ac:dyDescent="0.25">
      <c r="A10" s="55"/>
      <c r="B10" s="55"/>
      <c r="C10" s="56"/>
      <c r="D10" s="56"/>
      <c r="E10" s="57"/>
      <c r="F10" s="57"/>
      <c r="G10" s="57"/>
      <c r="H10" s="56"/>
    </row>
    <row r="11" spans="1:15" x14ac:dyDescent="0.25">
      <c r="A11" s="84" t="s">
        <v>94</v>
      </c>
      <c r="B11" s="84"/>
      <c r="C11" s="84"/>
      <c r="D11" s="84"/>
      <c r="E11" s="57"/>
      <c r="F11" s="57"/>
      <c r="G11" s="57"/>
      <c r="H11" s="56"/>
    </row>
    <row r="12" spans="1:15" x14ac:dyDescent="0.25">
      <c r="A12" s="55"/>
      <c r="B12" s="55"/>
      <c r="C12" s="56"/>
      <c r="D12" s="56"/>
      <c r="E12" s="57"/>
      <c r="F12" s="57"/>
      <c r="G12" s="57"/>
      <c r="H12" s="56"/>
    </row>
    <row r="13" spans="1:15" ht="29.25" customHeight="1" x14ac:dyDescent="0.25">
      <c r="A13" s="85" t="s">
        <v>96</v>
      </c>
      <c r="B13" s="85"/>
      <c r="C13" s="85"/>
      <c r="D13" s="85"/>
      <c r="E13" s="85"/>
      <c r="F13" s="85"/>
      <c r="G13" s="85"/>
      <c r="H13" s="85"/>
    </row>
    <row r="14" spans="1:15" x14ac:dyDescent="0.25">
      <c r="A14" s="55"/>
      <c r="B14" s="55"/>
      <c r="C14" s="56"/>
      <c r="D14" s="56"/>
      <c r="E14" s="57"/>
      <c r="F14" s="57"/>
      <c r="G14" s="57"/>
      <c r="H14" s="56"/>
    </row>
    <row r="15" spans="1:15" x14ac:dyDescent="0.25">
      <c r="A15" t="s">
        <v>93</v>
      </c>
    </row>
    <row r="16" spans="1:15" ht="15.75" thickBot="1" x14ac:dyDescent="0.3"/>
    <row r="17" spans="1:17" ht="15.75" customHeight="1" thickBot="1" x14ac:dyDescent="0.3">
      <c r="A17" s="92"/>
      <c r="B17" s="93"/>
      <c r="C17" s="93"/>
      <c r="D17" s="93"/>
      <c r="E17" s="93"/>
      <c r="F17" s="93"/>
      <c r="G17" s="93"/>
      <c r="H17" s="93"/>
      <c r="I17" s="93"/>
      <c r="J17" s="93"/>
      <c r="K17" s="94"/>
    </row>
    <row r="18" spans="1:17" ht="15" customHeight="1" x14ac:dyDescent="0.25">
      <c r="A18" s="95" t="s">
        <v>99</v>
      </c>
      <c r="B18" s="96"/>
      <c r="C18" s="96"/>
      <c r="D18" s="96"/>
      <c r="E18" s="96"/>
      <c r="F18" s="96"/>
      <c r="G18" s="96"/>
      <c r="H18" s="96"/>
      <c r="I18" s="96"/>
      <c r="J18" s="96"/>
      <c r="K18" s="97"/>
    </row>
    <row r="19" spans="1:17" ht="33.75" customHeight="1" thickBot="1" x14ac:dyDescent="0.3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100"/>
    </row>
    <row r="20" spans="1:17" ht="16.5" thickBot="1" x14ac:dyDescent="0.3">
      <c r="A20" s="101" t="s">
        <v>84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3"/>
    </row>
    <row r="21" spans="1:17" ht="19.5" customHeight="1" thickBot="1" x14ac:dyDescent="0.35">
      <c r="A21" s="104" t="s">
        <v>85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6"/>
    </row>
    <row r="22" spans="1:17" ht="15.75" thickBot="1" x14ac:dyDescent="0.3">
      <c r="A22" s="4"/>
      <c r="B22" s="107" t="s">
        <v>7</v>
      </c>
      <c r="C22" s="108"/>
      <c r="D22" s="5" t="s">
        <v>8</v>
      </c>
      <c r="E22" s="5"/>
      <c r="F22" s="5"/>
      <c r="G22" s="5" t="s">
        <v>9</v>
      </c>
      <c r="H22" s="5" t="s">
        <v>10</v>
      </c>
      <c r="I22" s="5" t="s">
        <v>11</v>
      </c>
      <c r="J22" s="5" t="s">
        <v>12</v>
      </c>
      <c r="K22" s="6"/>
    </row>
    <row r="23" spans="1:17" ht="28.5" customHeight="1" x14ac:dyDescent="0.25">
      <c r="A23" s="109" t="s">
        <v>0</v>
      </c>
      <c r="B23" s="111" t="s">
        <v>2</v>
      </c>
      <c r="C23" s="112"/>
      <c r="D23" s="90" t="s">
        <v>3</v>
      </c>
      <c r="E23" s="113" t="s">
        <v>36</v>
      </c>
      <c r="F23" s="114"/>
      <c r="G23" s="115" t="s">
        <v>68</v>
      </c>
      <c r="H23" s="88" t="s">
        <v>4</v>
      </c>
      <c r="I23" s="90" t="s">
        <v>5</v>
      </c>
      <c r="J23" s="90" t="s">
        <v>13</v>
      </c>
      <c r="K23" s="86" t="s">
        <v>88</v>
      </c>
    </row>
    <row r="24" spans="1:17" s="2" customFormat="1" ht="49.5" customHeight="1" thickBot="1" x14ac:dyDescent="0.25">
      <c r="A24" s="110"/>
      <c r="B24" s="9" t="s">
        <v>35</v>
      </c>
      <c r="C24" s="9" t="s">
        <v>20</v>
      </c>
      <c r="D24" s="91"/>
      <c r="E24" s="10" t="s">
        <v>37</v>
      </c>
      <c r="F24" s="10" t="s">
        <v>38</v>
      </c>
      <c r="G24" s="116"/>
      <c r="H24" s="89"/>
      <c r="I24" s="91"/>
      <c r="J24" s="91"/>
      <c r="K24" s="87"/>
      <c r="L24" s="1"/>
      <c r="M24" s="1"/>
      <c r="N24" s="1"/>
      <c r="O24" s="1"/>
      <c r="P24" s="1"/>
      <c r="Q24" s="1"/>
    </row>
    <row r="25" spans="1:17" s="2" customFormat="1" ht="49.5" customHeight="1" thickBot="1" x14ac:dyDescent="0.3">
      <c r="A25" s="67" t="s">
        <v>59</v>
      </c>
      <c r="B25" s="68"/>
      <c r="C25" s="68"/>
      <c r="D25" s="68"/>
      <c r="E25" s="68"/>
      <c r="F25" s="68"/>
      <c r="G25" s="68"/>
      <c r="H25" s="68"/>
      <c r="I25" s="68"/>
      <c r="J25" s="68"/>
      <c r="K25" s="69"/>
      <c r="L25" s="1"/>
      <c r="M25" s="1" t="s">
        <v>72</v>
      </c>
      <c r="N25" s="1" t="s">
        <v>75</v>
      </c>
      <c r="O25" s="1"/>
      <c r="P25" s="1"/>
      <c r="Q25" s="1"/>
    </row>
    <row r="26" spans="1:17" ht="45" customHeight="1" thickBot="1" x14ac:dyDescent="0.3">
      <c r="A26" s="29" t="s">
        <v>40</v>
      </c>
      <c r="B26" s="27" t="s">
        <v>16</v>
      </c>
      <c r="C26" s="27">
        <v>1</v>
      </c>
      <c r="D26" s="27" t="s">
        <v>58</v>
      </c>
      <c r="E26" s="32">
        <v>45170</v>
      </c>
      <c r="F26" s="32">
        <v>45200</v>
      </c>
      <c r="G26" s="33">
        <v>5000</v>
      </c>
      <c r="H26" s="34">
        <v>1</v>
      </c>
      <c r="I26" s="35" t="s">
        <v>91</v>
      </c>
      <c r="J26" s="8">
        <f>+G26*H26</f>
        <v>5000</v>
      </c>
      <c r="K26" s="20">
        <f>+M26*N26*$M$5</f>
        <v>5.117676915052332E-2</v>
      </c>
      <c r="M26">
        <f>VLOOKUP(D26,Supporto!$D$14:$E$18,2,FALSE)</f>
        <v>0.2</v>
      </c>
      <c r="N26">
        <f>+(J26/Supporto!$E$34)^Supporto!$B$41</f>
        <v>0.21147425268811285</v>
      </c>
      <c r="O26" s="66"/>
    </row>
    <row r="27" spans="1:17" ht="45" customHeight="1" thickBot="1" x14ac:dyDescent="0.3">
      <c r="A27" s="30" t="s">
        <v>40</v>
      </c>
      <c r="B27" s="28" t="s">
        <v>71</v>
      </c>
      <c r="C27" s="28">
        <v>2</v>
      </c>
      <c r="D27" s="28" t="s">
        <v>28</v>
      </c>
      <c r="E27" s="36">
        <v>45078</v>
      </c>
      <c r="F27" s="36">
        <v>45082</v>
      </c>
      <c r="G27" s="37">
        <v>5000000</v>
      </c>
      <c r="H27" s="38">
        <v>1</v>
      </c>
      <c r="I27" s="39" t="s">
        <v>89</v>
      </c>
      <c r="J27" s="8">
        <f>+G27*H27</f>
        <v>5000000</v>
      </c>
      <c r="K27" s="20">
        <f t="shared" ref="K27:K28" si="0">+M27*N27*$M$5</f>
        <v>0.5755762436613171</v>
      </c>
      <c r="M27">
        <f>VLOOKUP(D27,Supporto!$D$14:$E$18,2,FALSE)</f>
        <v>0.4</v>
      </c>
      <c r="N27">
        <f>+(J27/Supporto!$E$34)^Supporto!$B$41</f>
        <v>1.189207115002721</v>
      </c>
      <c r="O27" s="66"/>
    </row>
    <row r="28" spans="1:17" ht="45" customHeight="1" thickBot="1" x14ac:dyDescent="0.3">
      <c r="A28" s="29" t="s">
        <v>40</v>
      </c>
      <c r="B28" s="27" t="s">
        <v>16</v>
      </c>
      <c r="C28" s="27">
        <v>3</v>
      </c>
      <c r="D28" s="27" t="s">
        <v>30</v>
      </c>
      <c r="E28" s="32">
        <v>36161</v>
      </c>
      <c r="F28" s="32" t="s">
        <v>98</v>
      </c>
      <c r="G28" s="33">
        <v>2500000</v>
      </c>
      <c r="H28" s="34">
        <v>0.4</v>
      </c>
      <c r="I28" s="35" t="s">
        <v>90</v>
      </c>
      <c r="J28" s="8">
        <f>+G28*H28</f>
        <v>1000000</v>
      </c>
      <c r="K28" s="20">
        <f t="shared" si="0"/>
        <v>0.96227758180813139</v>
      </c>
      <c r="M28">
        <f>VLOOKUP(D28,Supporto!$D$14:$E$18,2,FALSE)</f>
        <v>1</v>
      </c>
      <c r="N28">
        <f>+(J28/Supporto!$E$34)^Supporto!$B$41</f>
        <v>0.79527072876705063</v>
      </c>
      <c r="O28" s="66"/>
    </row>
    <row r="29" spans="1:17" ht="45" customHeight="1" thickBot="1" x14ac:dyDescent="0.3">
      <c r="A29" s="67" t="s">
        <v>60</v>
      </c>
      <c r="B29" s="68"/>
      <c r="C29" s="68"/>
      <c r="D29" s="68"/>
      <c r="E29" s="68"/>
      <c r="F29" s="68"/>
      <c r="G29" s="68"/>
      <c r="H29" s="68"/>
      <c r="I29" s="68"/>
      <c r="J29" s="68"/>
      <c r="K29" s="69"/>
    </row>
    <row r="30" spans="1:17" ht="45" customHeight="1" thickBot="1" x14ac:dyDescent="0.3">
      <c r="A30" s="29" t="s">
        <v>41</v>
      </c>
      <c r="B30" s="43" t="str">
        <f t="shared" ref="B30:F32" si="1">+B26</f>
        <v>Interventi di restauro e di risanamento conservativo</v>
      </c>
      <c r="C30" s="43">
        <f t="shared" si="1"/>
        <v>1</v>
      </c>
      <c r="D30" s="43" t="str">
        <f t="shared" si="1"/>
        <v>Altro (progettazione, direzione, collaudo, etc..)</v>
      </c>
      <c r="E30" s="44">
        <f t="shared" si="1"/>
        <v>45170</v>
      </c>
      <c r="F30" s="44">
        <f t="shared" si="1"/>
        <v>45200</v>
      </c>
      <c r="G30" s="33">
        <v>5</v>
      </c>
      <c r="H30" s="34">
        <v>1</v>
      </c>
      <c r="I30" s="49" t="str">
        <f>+I26</f>
        <v>Agenzia Demanio del xx.xx.xx</v>
      </c>
      <c r="J30" s="8">
        <f>+G30*H30</f>
        <v>5</v>
      </c>
      <c r="K30" s="20">
        <f>+M30*N30*$M$5</f>
        <v>9.6227758180813146E-3</v>
      </c>
      <c r="M30">
        <f>VLOOKUP(D30,Supporto!$D$14:$E$18,2,FALSE)</f>
        <v>0.2</v>
      </c>
      <c r="N30">
        <f>+(J30/Supporto!$E$35)^Supporto!$B$41</f>
        <v>3.976353643835253E-2</v>
      </c>
      <c r="O30" s="66"/>
    </row>
    <row r="31" spans="1:17" ht="45" customHeight="1" thickBot="1" x14ac:dyDescent="0.3">
      <c r="A31" s="30" t="s">
        <v>46</v>
      </c>
      <c r="B31" s="45" t="str">
        <f t="shared" si="1"/>
        <v>Altro</v>
      </c>
      <c r="C31" s="45">
        <f t="shared" si="1"/>
        <v>2</v>
      </c>
      <c r="D31" s="45" t="str">
        <f t="shared" si="1"/>
        <v>Supporto al RUP: verifica progettazione preliminare</v>
      </c>
      <c r="E31" s="46">
        <f t="shared" si="1"/>
        <v>45078</v>
      </c>
      <c r="F31" s="46">
        <f t="shared" si="1"/>
        <v>45082</v>
      </c>
      <c r="G31" s="37">
        <v>8</v>
      </c>
      <c r="H31" s="38">
        <v>0.2</v>
      </c>
      <c r="I31" s="50" t="str">
        <f>+I27</f>
        <v>Comune del xx.xx.xx</v>
      </c>
      <c r="J31" s="8">
        <f>+G31*H31</f>
        <v>1.6</v>
      </c>
      <c r="K31" s="20">
        <f>+M31*N31*$M$5</f>
        <v>1.4474976202221415E-2</v>
      </c>
      <c r="M31">
        <f>VLOOKUP(D31,Supporto!$D$14:$E$18,2,FALSE)</f>
        <v>0.4</v>
      </c>
      <c r="N31">
        <f>+(J31/Supporto!$E$35)^Supporto!$B$41</f>
        <v>2.9906975624424407E-2</v>
      </c>
      <c r="O31" s="66"/>
    </row>
    <row r="32" spans="1:17" ht="45" customHeight="1" thickBot="1" x14ac:dyDescent="0.3">
      <c r="A32" s="29"/>
      <c r="B32" s="43" t="str">
        <f t="shared" si="1"/>
        <v>Interventi di restauro e di risanamento conservativo</v>
      </c>
      <c r="C32" s="43">
        <f t="shared" si="1"/>
        <v>3</v>
      </c>
      <c r="D32" s="43" t="str">
        <f t="shared" si="1"/>
        <v>Supporto al RUP: verifica progettazione esecutiva</v>
      </c>
      <c r="E32" s="44">
        <f t="shared" si="1"/>
        <v>36161</v>
      </c>
      <c r="F32" s="44" t="str">
        <f t="shared" si="1"/>
        <v>04-00</v>
      </c>
      <c r="G32" s="33">
        <v>10</v>
      </c>
      <c r="H32" s="34">
        <v>0.3</v>
      </c>
      <c r="I32" s="49" t="str">
        <f>+I28</f>
        <v>Provincia del xx.xx.xx</v>
      </c>
      <c r="J32" s="8">
        <f>+G32*H32</f>
        <v>3</v>
      </c>
      <c r="K32" s="20">
        <f>+M32*N32*$M$5</f>
        <v>4.2345589690125064E-2</v>
      </c>
      <c r="M32">
        <f>VLOOKUP(D32,Supporto!$D$14:$E$18,2,FALSE)</f>
        <v>1</v>
      </c>
      <c r="N32">
        <f>+(J32/Supporto!$E$35)^Supporto!$B$41</f>
        <v>3.499635511580583E-2</v>
      </c>
      <c r="O32" s="66"/>
    </row>
    <row r="33" spans="1:15" ht="45" customHeight="1" thickBot="1" x14ac:dyDescent="0.3">
      <c r="A33" s="67" t="s">
        <v>61</v>
      </c>
      <c r="B33" s="68"/>
      <c r="C33" s="68"/>
      <c r="D33" s="68"/>
      <c r="E33" s="68"/>
      <c r="F33" s="68"/>
      <c r="G33" s="68"/>
      <c r="H33" s="68"/>
      <c r="I33" s="68"/>
      <c r="J33" s="68"/>
      <c r="K33" s="69"/>
    </row>
    <row r="34" spans="1:15" ht="45" customHeight="1" thickBot="1" x14ac:dyDescent="0.3">
      <c r="A34" s="29" t="s">
        <v>53</v>
      </c>
      <c r="B34" s="43" t="str">
        <f t="shared" ref="B34:F36" si="2">+B26</f>
        <v>Interventi di restauro e di risanamento conservativo</v>
      </c>
      <c r="C34" s="43">
        <f t="shared" si="2"/>
        <v>1</v>
      </c>
      <c r="D34" s="43" t="str">
        <f t="shared" si="2"/>
        <v>Altro (progettazione, direzione, collaudo, etc..)</v>
      </c>
      <c r="E34" s="44">
        <f t="shared" si="2"/>
        <v>45170</v>
      </c>
      <c r="F34" s="44">
        <f t="shared" si="2"/>
        <v>45200</v>
      </c>
      <c r="G34" s="33">
        <v>1</v>
      </c>
      <c r="H34" s="34">
        <v>1</v>
      </c>
      <c r="I34" s="49" t="str">
        <f>+I26</f>
        <v>Agenzia Demanio del xx.xx.xx</v>
      </c>
      <c r="J34" s="8">
        <f>+G34*H34</f>
        <v>1</v>
      </c>
      <c r="K34" s="20">
        <f>+M34*N34*$M$5</f>
        <v>5.8148036222061047E-3</v>
      </c>
      <c r="M34">
        <f>VLOOKUP(D34,Supporto!$D$14:$E$18,2,FALSE)</f>
        <v>0.2</v>
      </c>
      <c r="N34">
        <f>+(J34/Supporto!$E$36)^Supporto!$B$41</f>
        <v>2.4028114141347538E-2</v>
      </c>
      <c r="O34" s="66"/>
    </row>
    <row r="35" spans="1:15" ht="45" customHeight="1" thickBot="1" x14ac:dyDescent="0.3">
      <c r="A35" s="30"/>
      <c r="B35" s="45" t="str">
        <f t="shared" si="2"/>
        <v>Altro</v>
      </c>
      <c r="C35" s="45">
        <f t="shared" si="2"/>
        <v>2</v>
      </c>
      <c r="D35" s="45" t="str">
        <f t="shared" si="2"/>
        <v>Supporto al RUP: verifica progettazione preliminare</v>
      </c>
      <c r="E35" s="46">
        <f t="shared" si="2"/>
        <v>45078</v>
      </c>
      <c r="F35" s="46">
        <f t="shared" si="2"/>
        <v>45082</v>
      </c>
      <c r="G35" s="37">
        <v>1</v>
      </c>
      <c r="H35" s="38">
        <v>1</v>
      </c>
      <c r="I35" s="50" t="str">
        <f>+I27</f>
        <v>Comune del xx.xx.xx</v>
      </c>
      <c r="J35" s="8">
        <f>+G35*H35</f>
        <v>1</v>
      </c>
      <c r="K35" s="20">
        <f>+M35*N35*$M$5</f>
        <v>1.1629607244412209E-2</v>
      </c>
      <c r="M35">
        <f>VLOOKUP(D35,Supporto!$D$14:$E$18,2,FALSE)</f>
        <v>0.4</v>
      </c>
      <c r="N35">
        <f>+(J35/Supporto!$E$36)^Supporto!$B$41</f>
        <v>2.4028114141347538E-2</v>
      </c>
      <c r="O35" s="66"/>
    </row>
    <row r="36" spans="1:15" ht="45" customHeight="1" thickBot="1" x14ac:dyDescent="0.3">
      <c r="A36" s="31"/>
      <c r="B36" s="47" t="str">
        <f t="shared" si="2"/>
        <v>Interventi di restauro e di risanamento conservativo</v>
      </c>
      <c r="C36" s="47">
        <f t="shared" si="2"/>
        <v>3</v>
      </c>
      <c r="D36" s="47" t="str">
        <f t="shared" si="2"/>
        <v>Supporto al RUP: verifica progettazione esecutiva</v>
      </c>
      <c r="E36" s="48">
        <f t="shared" si="2"/>
        <v>36161</v>
      </c>
      <c r="F36" s="48" t="str">
        <f t="shared" si="2"/>
        <v>04-00</v>
      </c>
      <c r="G36" s="40">
        <v>0</v>
      </c>
      <c r="H36" s="41">
        <v>1</v>
      </c>
      <c r="I36" s="51" t="str">
        <f>+I28</f>
        <v>Provincia del xx.xx.xx</v>
      </c>
      <c r="J36" s="8">
        <f>+G36*H36</f>
        <v>0</v>
      </c>
      <c r="K36" s="21">
        <f>+M36*N36*$M$5</f>
        <v>0</v>
      </c>
      <c r="M36">
        <f>VLOOKUP(D36,Supporto!$D$14:$E$18,2,FALSE)</f>
        <v>1</v>
      </c>
      <c r="N36">
        <f>+(J36/Supporto!$E$36)^Supporto!$B$41</f>
        <v>0</v>
      </c>
      <c r="O36" s="66"/>
    </row>
    <row r="37" spans="1:15" x14ac:dyDescent="0.25">
      <c r="A37" s="15"/>
      <c r="B37" s="15"/>
      <c r="C37" s="15"/>
      <c r="D37" s="15"/>
      <c r="E37" s="15"/>
      <c r="H37" s="16"/>
      <c r="I37" s="17"/>
      <c r="J37" s="18"/>
      <c r="K37" s="18"/>
    </row>
    <row r="38" spans="1:15" x14ac:dyDescent="0.25">
      <c r="H38" s="16"/>
      <c r="I38" s="17"/>
      <c r="J38" s="18"/>
      <c r="K38" s="18"/>
    </row>
    <row r="39" spans="1:15" x14ac:dyDescent="0.25">
      <c r="D39" s="65" t="s">
        <v>87</v>
      </c>
      <c r="E39" s="65"/>
      <c r="F39" s="65"/>
      <c r="G39" s="65"/>
      <c r="H39" s="65"/>
      <c r="I39" s="63">
        <f>+AVERAGE(K26:K28)*Supporto!$B$34+AVERAGE(Scheda!K30:K32)*Supporto!$B$35+AVERAGE(Scheda!K34:K36)*Supporto!$B$36</f>
        <v>11.875370434639791</v>
      </c>
      <c r="J39" s="64"/>
      <c r="K39" s="64"/>
    </row>
    <row r="40" spans="1:15" x14ac:dyDescent="0.25">
      <c r="D40" s="65"/>
      <c r="E40" s="65"/>
      <c r="F40" s="65"/>
      <c r="G40" s="65"/>
      <c r="H40" s="65"/>
      <c r="I40" s="64"/>
      <c r="J40" s="64"/>
      <c r="K40" s="64"/>
    </row>
    <row r="41" spans="1:15" x14ac:dyDescent="0.25">
      <c r="D41" s="65"/>
      <c r="E41" s="65"/>
      <c r="F41" s="65"/>
      <c r="G41" s="65"/>
      <c r="H41" s="65"/>
      <c r="I41" s="64"/>
      <c r="J41" s="64"/>
      <c r="K41" s="64"/>
    </row>
    <row r="42" spans="1:15" x14ac:dyDescent="0.25">
      <c r="D42" s="65"/>
      <c r="E42" s="65"/>
      <c r="F42" s="65"/>
      <c r="G42" s="65"/>
      <c r="H42" s="65"/>
      <c r="I42" s="64"/>
      <c r="J42" s="64"/>
      <c r="K42" s="64"/>
    </row>
    <row r="43" spans="1:15" x14ac:dyDescent="0.25">
      <c r="H43" s="19"/>
      <c r="I43" s="17"/>
      <c r="J43" s="18"/>
      <c r="K43" s="18"/>
    </row>
    <row r="44" spans="1:15" ht="18.75" x14ac:dyDescent="0.3">
      <c r="B44" s="42" t="s">
        <v>86</v>
      </c>
      <c r="H44" s="19"/>
      <c r="I44" s="17"/>
      <c r="J44" s="18"/>
      <c r="K44" s="18"/>
    </row>
  </sheetData>
  <sheetProtection algorithmName="SHA-512" hashValue="XoG2GmF+ZgAbNaE37ARW+pT5wH3VW/Xw/c5Y9WCcs0QrtcAkx+HdOpT6yMxuyb0eF9cy/9YYCoTmCYCw2y6JXQ==" saltValue="1bq2pbJNaNX0AKOdN+gzMQ==" spinCount="100000" sheet="1" objects="1" scenarios="1"/>
  <dataConsolidate/>
  <mergeCells count="45">
    <mergeCell ref="A11:D11"/>
    <mergeCell ref="A13:H13"/>
    <mergeCell ref="K23:K24"/>
    <mergeCell ref="H23:H24"/>
    <mergeCell ref="I23:I24"/>
    <mergeCell ref="J23:J24"/>
    <mergeCell ref="A17:K17"/>
    <mergeCell ref="A18:K19"/>
    <mergeCell ref="A20:K20"/>
    <mergeCell ref="A21:K21"/>
    <mergeCell ref="B22:C22"/>
    <mergeCell ref="A23:A24"/>
    <mergeCell ref="B23:C23"/>
    <mergeCell ref="D23:D24"/>
    <mergeCell ref="E23:F23"/>
    <mergeCell ref="G23:G24"/>
    <mergeCell ref="C7:D7"/>
    <mergeCell ref="E7:G7"/>
    <mergeCell ref="A8:B8"/>
    <mergeCell ref="A9:B9"/>
    <mergeCell ref="C8:D8"/>
    <mergeCell ref="C9:D9"/>
    <mergeCell ref="E8:G8"/>
    <mergeCell ref="E9:G9"/>
    <mergeCell ref="A25:K25"/>
    <mergeCell ref="A29:K29"/>
    <mergeCell ref="A33:K33"/>
    <mergeCell ref="A3:B3"/>
    <mergeCell ref="C3:D3"/>
    <mergeCell ref="E3:G3"/>
    <mergeCell ref="A4:B4"/>
    <mergeCell ref="C4:D4"/>
    <mergeCell ref="E4:G4"/>
    <mergeCell ref="A5:B5"/>
    <mergeCell ref="C5:D5"/>
    <mergeCell ref="E5:G5"/>
    <mergeCell ref="A6:B6"/>
    <mergeCell ref="C6:D6"/>
    <mergeCell ref="E6:G6"/>
    <mergeCell ref="A7:B7"/>
    <mergeCell ref="I39:K42"/>
    <mergeCell ref="D39:H42"/>
    <mergeCell ref="O26:O28"/>
    <mergeCell ref="O30:O32"/>
    <mergeCell ref="O34:O36"/>
  </mergeCells>
  <phoneticPr fontId="20" type="noConversion"/>
  <pageMargins left="0.7" right="0.7" top="0.75" bottom="0.75" header="0.3" footer="0.3"/>
  <pageSetup paperSize="9" scale="58" orientation="portrait" r:id="rId1"/>
  <headerFooter>
    <oddFooter>&amp;L&amp;1#&amp;"Arial"&amp;10&amp;K000000Uso interno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Supporto!$D$4:$D$10</xm:f>
          </x14:formula1>
          <xm:sqref>B26:B28 B30:B32 B34:B36</xm:sqref>
        </x14:dataValidation>
        <x14:dataValidation type="list" allowBlank="1" showInputMessage="1" showErrorMessage="1" xr:uid="{00000000-0002-0000-0000-000001000000}">
          <x14:formula1>
            <xm:f>Supporto!$B$11:$B$13</xm:f>
          </x14:formula1>
          <xm:sqref>A34:A36</xm:sqref>
        </x14:dataValidation>
        <x14:dataValidation type="list" allowBlank="1" showInputMessage="1" showErrorMessage="1" xr:uid="{00000000-0002-0000-0000-000002000000}">
          <x14:formula1>
            <xm:f>Supporto!$D$14:$D$18</xm:f>
          </x14:formula1>
          <xm:sqref>D26:D28 D30:D32 D34:D36</xm:sqref>
        </x14:dataValidation>
        <x14:dataValidation type="list" allowBlank="1" showInputMessage="1" showErrorMessage="1" xr:uid="{00000000-0002-0000-0000-000003000000}">
          <x14:formula1>
            <xm:f>Supporto!$B$6</xm:f>
          </x14:formula1>
          <xm:sqref>A26:A28</xm:sqref>
        </x14:dataValidation>
        <x14:dataValidation type="list" allowBlank="1" showInputMessage="1" showErrorMessage="1" xr:uid="{00000000-0002-0000-0000-000004000000}">
          <x14:formula1>
            <xm:f>Supporto!$B$7:$B$10</xm:f>
          </x14:formula1>
          <xm:sqref>A30:A32</xm:sqref>
        </x14:dataValidation>
        <x14:dataValidation type="list" allowBlank="1" showInputMessage="1" showErrorMessage="1" xr:uid="{00000000-0002-0000-0000-000005000000}">
          <x14:formula1>
            <xm:f>Supporto!$D$63:$D$64</xm:f>
          </x14:formula1>
          <xm:sqref>A13:H13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M64"/>
  <sheetViews>
    <sheetView topLeftCell="A24" workbookViewId="0">
      <selection activeCell="D35" sqref="D35"/>
    </sheetView>
  </sheetViews>
  <sheetFormatPr defaultRowHeight="15" x14ac:dyDescent="0.25"/>
  <cols>
    <col min="1" max="1" width="14.42578125" bestFit="1" customWidth="1"/>
    <col min="4" max="4" width="50.140625" bestFit="1" customWidth="1"/>
    <col min="5" max="5" width="14.7109375" bestFit="1" customWidth="1"/>
    <col min="7" max="7" width="47.5703125" customWidth="1"/>
    <col min="10" max="10" width="9.7109375" bestFit="1" customWidth="1"/>
    <col min="11" max="11" width="9.140625" bestFit="1" customWidth="1"/>
    <col min="12" max="12" width="20.7109375" customWidth="1"/>
    <col min="13" max="13" width="10" customWidth="1"/>
  </cols>
  <sheetData>
    <row r="4" spans="2:10" ht="15.75" x14ac:dyDescent="0.25">
      <c r="B4" t="s">
        <v>39</v>
      </c>
      <c r="D4" s="3" t="s">
        <v>14</v>
      </c>
      <c r="J4" t="s">
        <v>42</v>
      </c>
    </row>
    <row r="5" spans="2:10" ht="15.75" x14ac:dyDescent="0.25">
      <c r="B5" t="s">
        <v>1</v>
      </c>
      <c r="D5" s="3" t="s">
        <v>15</v>
      </c>
      <c r="G5" t="s">
        <v>21</v>
      </c>
      <c r="J5" t="e">
        <f>CONCATENATE(#REF!,"  CF/PI:",#REF!)</f>
        <v>#REF!</v>
      </c>
    </row>
    <row r="6" spans="2:10" ht="15.75" x14ac:dyDescent="0.25">
      <c r="B6" t="s">
        <v>40</v>
      </c>
      <c r="D6" s="3" t="s">
        <v>16</v>
      </c>
      <c r="G6" t="s">
        <v>22</v>
      </c>
      <c r="J6" t="e">
        <f>CONCATENATE(#REF!,"  CF/PI:",#REF!)</f>
        <v>#REF!</v>
      </c>
    </row>
    <row r="7" spans="2:10" ht="15.75" x14ac:dyDescent="0.25">
      <c r="B7" t="s">
        <v>6</v>
      </c>
      <c r="D7" s="3" t="s">
        <v>17</v>
      </c>
      <c r="G7" t="s">
        <v>23</v>
      </c>
      <c r="J7" t="e">
        <f>CONCATENATE(#REF!,"  CF/PI:",#REF!)</f>
        <v>#REF!</v>
      </c>
    </row>
    <row r="8" spans="2:10" ht="15.75" x14ac:dyDescent="0.25">
      <c r="B8" t="s">
        <v>41</v>
      </c>
      <c r="D8" s="3" t="s">
        <v>18</v>
      </c>
      <c r="G8" t="s">
        <v>24</v>
      </c>
      <c r="J8" t="e">
        <f>CONCATENATE(#REF!,"  CF/PI:",#REF!)</f>
        <v>#REF!</v>
      </c>
    </row>
    <row r="9" spans="2:10" ht="15.75" x14ac:dyDescent="0.25">
      <c r="B9" t="s">
        <v>46</v>
      </c>
      <c r="D9" s="3" t="s">
        <v>19</v>
      </c>
      <c r="G9" t="s">
        <v>25</v>
      </c>
      <c r="J9" t="e">
        <f>CONCATENATE(#REF!,"  CF/PI:",#REF!)</f>
        <v>#REF!</v>
      </c>
    </row>
    <row r="10" spans="2:10" ht="15.75" x14ac:dyDescent="0.25">
      <c r="B10" t="s">
        <v>47</v>
      </c>
      <c r="D10" s="3" t="s">
        <v>71</v>
      </c>
      <c r="G10" t="s">
        <v>26</v>
      </c>
      <c r="J10" t="e">
        <f>CONCATENATE(#REF!,"  CF/PI:",#REF!)</f>
        <v>#REF!</v>
      </c>
    </row>
    <row r="11" spans="2:10" x14ac:dyDescent="0.25">
      <c r="B11" t="s">
        <v>52</v>
      </c>
      <c r="G11" t="s">
        <v>27</v>
      </c>
      <c r="J11" t="e">
        <f>CONCATENATE(#REF!,"  CF/PI:",#REF!)</f>
        <v>#REF!</v>
      </c>
    </row>
    <row r="12" spans="2:10" x14ac:dyDescent="0.25">
      <c r="B12" t="s">
        <v>53</v>
      </c>
      <c r="G12" t="s">
        <v>28</v>
      </c>
      <c r="J12" t="e">
        <f>CONCATENATE(#REF!,"  CF/PI:",#REF!)</f>
        <v>#REF!</v>
      </c>
    </row>
    <row r="13" spans="2:10" x14ac:dyDescent="0.25">
      <c r="B13" t="s">
        <v>54</v>
      </c>
      <c r="D13" s="22"/>
      <c r="E13" s="22"/>
      <c r="G13" t="s">
        <v>29</v>
      </c>
      <c r="J13" t="e">
        <f>CONCATENATE(#REF!,"  CF/PI:",#REF!)</f>
        <v>#REF!</v>
      </c>
    </row>
    <row r="14" spans="2:10" x14ac:dyDescent="0.25">
      <c r="C14">
        <v>0.4</v>
      </c>
      <c r="D14" s="22" t="s">
        <v>34</v>
      </c>
      <c r="E14" s="22">
        <v>0.4</v>
      </c>
      <c r="G14" t="s">
        <v>30</v>
      </c>
      <c r="J14" t="e">
        <f>CONCATENATE(#REF!,"  CF/PI:",#REF!)</f>
        <v>#REF!</v>
      </c>
    </row>
    <row r="15" spans="2:10" x14ac:dyDescent="0.25">
      <c r="C15">
        <v>0.4</v>
      </c>
      <c r="D15" s="22" t="s">
        <v>28</v>
      </c>
      <c r="E15" s="22">
        <v>0.4</v>
      </c>
      <c r="G15" t="s">
        <v>31</v>
      </c>
    </row>
    <row r="16" spans="2:10" x14ac:dyDescent="0.25">
      <c r="C16">
        <v>0.8</v>
      </c>
      <c r="D16" s="22" t="s">
        <v>29</v>
      </c>
      <c r="E16" s="22">
        <v>0.8</v>
      </c>
      <c r="G16" t="s">
        <v>32</v>
      </c>
    </row>
    <row r="17" spans="3:7" x14ac:dyDescent="0.25">
      <c r="C17">
        <v>1</v>
      </c>
      <c r="D17" s="22" t="s">
        <v>30</v>
      </c>
      <c r="E17" s="22">
        <v>1</v>
      </c>
      <c r="G17" t="s">
        <v>33</v>
      </c>
    </row>
    <row r="18" spans="3:7" x14ac:dyDescent="0.25">
      <c r="C18">
        <v>0.2</v>
      </c>
      <c r="D18" s="22" t="s">
        <v>58</v>
      </c>
      <c r="E18" s="22">
        <v>0.2</v>
      </c>
      <c r="G18" t="s">
        <v>43</v>
      </c>
    </row>
    <row r="19" spans="3:7" x14ac:dyDescent="0.25">
      <c r="G19" t="s">
        <v>44</v>
      </c>
    </row>
    <row r="20" spans="3:7" x14ac:dyDescent="0.25">
      <c r="G20" t="s">
        <v>45</v>
      </c>
    </row>
    <row r="21" spans="3:7" x14ac:dyDescent="0.25">
      <c r="G21" t="s">
        <v>48</v>
      </c>
    </row>
    <row r="23" spans="3:7" x14ac:dyDescent="0.25">
      <c r="D23" s="7"/>
    </row>
    <row r="24" spans="3:7" x14ac:dyDescent="0.25">
      <c r="D24" s="24" t="s">
        <v>81</v>
      </c>
      <c r="E24" s="22" t="s">
        <v>82</v>
      </c>
    </row>
    <row r="25" spans="3:7" ht="16.5" x14ac:dyDescent="0.25">
      <c r="C25">
        <v>1.2</v>
      </c>
      <c r="D25" s="25" t="s">
        <v>55</v>
      </c>
      <c r="E25" s="22">
        <v>1.2</v>
      </c>
    </row>
    <row r="26" spans="3:7" x14ac:dyDescent="0.25">
      <c r="C26">
        <v>1.1000000000000001</v>
      </c>
      <c r="D26" s="24" t="s">
        <v>56</v>
      </c>
      <c r="E26" s="22">
        <v>1.1000000000000001</v>
      </c>
    </row>
    <row r="27" spans="3:7" x14ac:dyDescent="0.25">
      <c r="C27">
        <v>1</v>
      </c>
      <c r="D27" s="24" t="s">
        <v>57</v>
      </c>
      <c r="E27" s="22">
        <v>1</v>
      </c>
      <c r="G27" s="11" t="s">
        <v>49</v>
      </c>
    </row>
    <row r="28" spans="3:7" x14ac:dyDescent="0.25">
      <c r="G28" s="11" t="s">
        <v>50</v>
      </c>
    </row>
    <row r="29" spans="3:7" x14ac:dyDescent="0.25">
      <c r="G29" s="11" t="s">
        <v>51</v>
      </c>
    </row>
    <row r="33" spans="1:13" x14ac:dyDescent="0.25">
      <c r="E33" t="s">
        <v>78</v>
      </c>
    </row>
    <row r="34" spans="1:13" x14ac:dyDescent="0.25">
      <c r="B34">
        <v>20</v>
      </c>
      <c r="C34">
        <v>0.2</v>
      </c>
      <c r="D34" t="s">
        <v>70</v>
      </c>
      <c r="E34" s="12">
        <v>2500000</v>
      </c>
      <c r="K34" s="22" t="s">
        <v>79</v>
      </c>
      <c r="L34" s="22" t="s">
        <v>78</v>
      </c>
      <c r="M34" s="22" t="s">
        <v>74</v>
      </c>
    </row>
    <row r="35" spans="1:13" x14ac:dyDescent="0.25">
      <c r="B35">
        <v>50</v>
      </c>
      <c r="C35">
        <v>0.5</v>
      </c>
      <c r="D35" t="s">
        <v>69</v>
      </c>
      <c r="E35" s="12">
        <v>2000000</v>
      </c>
      <c r="K35" s="22" t="s">
        <v>70</v>
      </c>
      <c r="L35" s="23">
        <v>2000000</v>
      </c>
      <c r="M35" s="22">
        <v>10</v>
      </c>
    </row>
    <row r="36" spans="1:13" x14ac:dyDescent="0.25">
      <c r="B36">
        <v>30</v>
      </c>
      <c r="C36">
        <v>0.3</v>
      </c>
      <c r="D36" t="s">
        <v>77</v>
      </c>
      <c r="E36" s="12">
        <v>3000000</v>
      </c>
      <c r="K36" s="22" t="s">
        <v>69</v>
      </c>
      <c r="L36" s="23">
        <v>5000000</v>
      </c>
      <c r="M36" s="22">
        <v>60</v>
      </c>
    </row>
    <row r="37" spans="1:13" x14ac:dyDescent="0.25">
      <c r="E37" s="12"/>
      <c r="K37" s="22" t="s">
        <v>80</v>
      </c>
      <c r="L37" s="23">
        <v>2500000</v>
      </c>
      <c r="M37" s="22">
        <v>30</v>
      </c>
    </row>
    <row r="40" spans="1:13" x14ac:dyDescent="0.25">
      <c r="B40" t="s">
        <v>76</v>
      </c>
    </row>
    <row r="41" spans="1:13" x14ac:dyDescent="0.25">
      <c r="B41" s="14">
        <v>0.25</v>
      </c>
      <c r="C41">
        <v>0.25</v>
      </c>
      <c r="D41">
        <v>0.5</v>
      </c>
    </row>
    <row r="43" spans="1:13" x14ac:dyDescent="0.25">
      <c r="A43" s="13">
        <v>500000</v>
      </c>
      <c r="B43">
        <f t="shared" ref="B43:B53" si="0">+(A43/$E$34)^$B$41</f>
        <v>0.66874030497642201</v>
      </c>
      <c r="C43">
        <f t="shared" ref="C43:C53" si="1">+(A43/$E$34)^$C$41</f>
        <v>0.66874030497642201</v>
      </c>
      <c r="D43">
        <f t="shared" ref="D43:D53" si="2">+(A43/$E$34)^$D$41</f>
        <v>0.44721359549995793</v>
      </c>
    </row>
    <row r="44" spans="1:13" x14ac:dyDescent="0.25">
      <c r="A44" s="13">
        <v>2000000</v>
      </c>
      <c r="B44">
        <f t="shared" si="0"/>
        <v>0.94574160900317583</v>
      </c>
      <c r="C44">
        <f t="shared" si="1"/>
        <v>0.94574160900317583</v>
      </c>
      <c r="D44">
        <f t="shared" si="2"/>
        <v>0.89442719099991586</v>
      </c>
    </row>
    <row r="45" spans="1:13" x14ac:dyDescent="0.25">
      <c r="A45" s="13">
        <v>3000000</v>
      </c>
      <c r="B45">
        <f t="shared" si="0"/>
        <v>1.0466351393921056</v>
      </c>
      <c r="C45">
        <f t="shared" si="1"/>
        <v>1.0466351393921056</v>
      </c>
      <c r="D45">
        <f t="shared" si="2"/>
        <v>1.0954451150103321</v>
      </c>
    </row>
    <row r="46" spans="1:13" x14ac:dyDescent="0.25">
      <c r="A46" s="13">
        <v>4000000</v>
      </c>
      <c r="B46">
        <f t="shared" si="0"/>
        <v>1.1246826503806981</v>
      </c>
      <c r="C46">
        <f t="shared" si="1"/>
        <v>1.1246826503806981</v>
      </c>
      <c r="D46">
        <f t="shared" si="2"/>
        <v>1.2649110640673518</v>
      </c>
    </row>
    <row r="47" spans="1:13" x14ac:dyDescent="0.25">
      <c r="A47" s="13">
        <v>5000000</v>
      </c>
      <c r="B47">
        <f t="shared" si="0"/>
        <v>1.189207115002721</v>
      </c>
      <c r="C47">
        <f t="shared" si="1"/>
        <v>1.189207115002721</v>
      </c>
      <c r="D47">
        <f t="shared" si="2"/>
        <v>1.4142135623730951</v>
      </c>
    </row>
    <row r="48" spans="1:13" x14ac:dyDescent="0.25">
      <c r="A48" s="13">
        <v>6000000</v>
      </c>
      <c r="B48">
        <f t="shared" si="0"/>
        <v>1.2446659545769567</v>
      </c>
      <c r="C48">
        <f t="shared" si="1"/>
        <v>1.2446659545769567</v>
      </c>
      <c r="D48">
        <f t="shared" si="2"/>
        <v>1.5491933384829668</v>
      </c>
    </row>
    <row r="49" spans="1:5" x14ac:dyDescent="0.25">
      <c r="A49" s="13">
        <v>7000000</v>
      </c>
      <c r="B49">
        <f t="shared" si="0"/>
        <v>1.2935687276168015</v>
      </c>
      <c r="C49">
        <f t="shared" si="1"/>
        <v>1.2935687276168015</v>
      </c>
      <c r="D49">
        <f t="shared" si="2"/>
        <v>1.6733200530681511</v>
      </c>
    </row>
    <row r="50" spans="1:5" x14ac:dyDescent="0.25">
      <c r="A50" s="13">
        <v>8000000</v>
      </c>
      <c r="B50">
        <f t="shared" si="0"/>
        <v>1.337480609952844</v>
      </c>
      <c r="C50">
        <f t="shared" si="1"/>
        <v>1.337480609952844</v>
      </c>
      <c r="D50">
        <f t="shared" si="2"/>
        <v>1.7888543819998317</v>
      </c>
    </row>
    <row r="51" spans="1:5" x14ac:dyDescent="0.25">
      <c r="A51" s="13">
        <v>9000000</v>
      </c>
      <c r="B51">
        <f t="shared" si="0"/>
        <v>1.3774493079968597</v>
      </c>
      <c r="C51">
        <f t="shared" si="1"/>
        <v>1.3774493079968597</v>
      </c>
      <c r="D51">
        <f t="shared" si="2"/>
        <v>1.8973665961010275</v>
      </c>
    </row>
    <row r="52" spans="1:5" x14ac:dyDescent="0.25">
      <c r="A52" s="13">
        <v>10000000</v>
      </c>
      <c r="B52">
        <f t="shared" si="0"/>
        <v>1.4142135623730949</v>
      </c>
      <c r="C52">
        <f t="shared" si="1"/>
        <v>1.4142135623730949</v>
      </c>
      <c r="D52">
        <f t="shared" si="2"/>
        <v>2</v>
      </c>
    </row>
    <row r="53" spans="1:5" x14ac:dyDescent="0.25">
      <c r="A53" s="13">
        <v>11000000</v>
      </c>
      <c r="B53">
        <f t="shared" si="0"/>
        <v>1.4483154685151653</v>
      </c>
      <c r="C53">
        <f t="shared" si="1"/>
        <v>1.4483154685151653</v>
      </c>
      <c r="D53">
        <f t="shared" si="2"/>
        <v>2.0976176963403033</v>
      </c>
    </row>
    <row r="57" spans="1:5" x14ac:dyDescent="0.25">
      <c r="B57">
        <f>1/B43</f>
        <v>1.4953487812212205</v>
      </c>
    </row>
    <row r="58" spans="1:5" x14ac:dyDescent="0.25">
      <c r="B58">
        <f t="shared" ref="B58:B63" si="3">1/B44</f>
        <v>1.0573712634405641</v>
      </c>
    </row>
    <row r="59" spans="1:5" x14ac:dyDescent="0.25">
      <c r="B59">
        <f t="shared" si="3"/>
        <v>0.95544279220436679</v>
      </c>
    </row>
    <row r="60" spans="1:5" x14ac:dyDescent="0.25">
      <c r="B60">
        <f t="shared" si="3"/>
        <v>0.88913970501946138</v>
      </c>
    </row>
    <row r="61" spans="1:5" ht="15.75" thickBot="1" x14ac:dyDescent="0.3">
      <c r="B61">
        <f t="shared" si="3"/>
        <v>0.84089641525371461</v>
      </c>
    </row>
    <row r="62" spans="1:5" ht="15.75" thickBot="1" x14ac:dyDescent="0.3">
      <c r="B62">
        <f t="shared" si="3"/>
        <v>0.80342841894465167</v>
      </c>
      <c r="D62" s="58" t="s">
        <v>95</v>
      </c>
      <c r="E62" s="59" t="s">
        <v>82</v>
      </c>
    </row>
    <row r="63" spans="1:5" ht="15.75" thickBot="1" x14ac:dyDescent="0.3">
      <c r="B63">
        <f t="shared" si="3"/>
        <v>0.77305517569394544</v>
      </c>
      <c r="D63" s="60" t="s">
        <v>96</v>
      </c>
      <c r="E63" s="61">
        <v>1.1000000000000001</v>
      </c>
    </row>
    <row r="64" spans="1:5" ht="15.75" thickBot="1" x14ac:dyDescent="0.3">
      <c r="D64" s="62" t="s">
        <v>97</v>
      </c>
      <c r="E64" s="61">
        <v>1</v>
      </c>
    </row>
  </sheetData>
  <pageMargins left="0.7" right="0.7" top="0.75" bottom="0.75" header="0.3" footer="0.3"/>
  <pageSetup paperSize="9" orientation="portrait" r:id="rId1"/>
  <headerFooter>
    <oddFooter>&amp;L&amp;1#&amp;"Arial"&amp;10&amp;K000000Uso interno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Scheda</vt:lpstr>
      <vt:lpstr>Supporto</vt:lpstr>
      <vt:lpstr>Scheda!Area_stampa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2024-06-26T03:59:37Z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3712ed7a-c3f3-40dd-a6e9-bab62c26469f_Enabled">
    <vt:lpwstr>true</vt:lpwstr>
  </property>
  <property fmtid="{D5CDD505-2E9C-101B-9397-08002B2CF9AE}" pid="5" name="MSIP_Label_3712ed7a-c3f3-40dd-a6e9-bab62c26469f_SetDate">
    <vt:lpwstr>2024-04-17T12:44:04Z</vt:lpwstr>
  </property>
  <property fmtid="{D5CDD505-2E9C-101B-9397-08002B2CF9AE}" pid="6" name="MSIP_Label_3712ed7a-c3f3-40dd-a6e9-bab62c26469f_Method">
    <vt:lpwstr>Standard</vt:lpwstr>
  </property>
  <property fmtid="{D5CDD505-2E9C-101B-9397-08002B2CF9AE}" pid="7" name="MSIP_Label_3712ed7a-c3f3-40dd-a6e9-bab62c26469f_Name">
    <vt:lpwstr>Uso interno</vt:lpwstr>
  </property>
  <property fmtid="{D5CDD505-2E9C-101B-9397-08002B2CF9AE}" pid="8" name="MSIP_Label_3712ed7a-c3f3-40dd-a6e9-bab62c26469f_SiteId">
    <vt:lpwstr>5c13bf6f-11aa-44a8-aac0-fc5ed659c30a</vt:lpwstr>
  </property>
  <property fmtid="{D5CDD505-2E9C-101B-9397-08002B2CF9AE}" pid="9" name="MSIP_Label_3712ed7a-c3f3-40dd-a6e9-bab62c26469f_ActionId">
    <vt:lpwstr>71b965cd-ecc4-4ecb-a597-a95ede44d1ad</vt:lpwstr>
  </property>
  <property fmtid="{D5CDD505-2E9C-101B-9397-08002B2CF9AE}" pid="10" name="MSIP_Label_3712ed7a-c3f3-40dd-a6e9-bab62c26469f_ContentBits">
    <vt:lpwstr>3</vt:lpwstr>
  </property>
</Properties>
</file>